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T24" i="1" l="1"/>
  <c r="L31" i="1"/>
  <c r="T31" i="1" s="1"/>
  <c r="J33" i="1"/>
  <c r="L33" i="1" s="1"/>
  <c r="T33" i="1" s="1"/>
  <c r="J32" i="1"/>
  <c r="L32" i="1" s="1"/>
  <c r="T32" i="1" s="1"/>
  <c r="J31" i="1"/>
  <c r="J30" i="1"/>
  <c r="L30" i="1" s="1"/>
  <c r="T30" i="1" s="1"/>
  <c r="J29" i="1"/>
  <c r="L29" i="1" s="1"/>
  <c r="T29" i="1" s="1"/>
  <c r="J28" i="1"/>
  <c r="L28" i="1" s="1"/>
  <c r="T28" i="1" s="1"/>
  <c r="J27" i="1"/>
  <c r="L27" i="1" s="1"/>
  <c r="T27" i="1" s="1"/>
  <c r="J26" i="1"/>
  <c r="L26" i="1" s="1"/>
  <c r="T26" i="1" s="1"/>
  <c r="J25" i="1"/>
  <c r="L25" i="1" s="1"/>
  <c r="T25" i="1" s="1"/>
  <c r="J24" i="1"/>
  <c r="J23" i="1"/>
  <c r="L23" i="1" s="1"/>
  <c r="T23" i="1" s="1"/>
  <c r="J22" i="1"/>
  <c r="L22" i="1" s="1"/>
  <c r="T22" i="1" s="1"/>
  <c r="J20" i="1"/>
  <c r="L20" i="1" s="1"/>
  <c r="T20" i="1" s="1"/>
  <c r="J19" i="1"/>
  <c r="L19" i="1" s="1"/>
  <c r="T19" i="1" s="1"/>
  <c r="J18" i="1"/>
  <c r="L18" i="1" s="1"/>
  <c r="T18" i="1" s="1"/>
  <c r="J17" i="1"/>
  <c r="L17" i="1" s="1"/>
  <c r="T17" i="1" s="1"/>
  <c r="J16" i="1"/>
  <c r="L16" i="1" s="1"/>
  <c r="T16" i="1" s="1"/>
  <c r="J15" i="1"/>
  <c r="L15" i="1" s="1"/>
  <c r="T14" i="1"/>
  <c r="V14" i="1" s="1"/>
  <c r="J21" i="1"/>
  <c r="L21" i="1" s="1"/>
  <c r="T21" i="1" s="1"/>
  <c r="J14" i="1"/>
  <c r="L14" i="1" s="1"/>
  <c r="T15" i="1" l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3" i="1" s="1"/>
  <c r="N15" i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</calcChain>
</file>

<file path=xl/sharedStrings.xml><?xml version="1.0" encoding="utf-8"?>
<sst xmlns="http://schemas.openxmlformats.org/spreadsheetml/2006/main" count="70" uniqueCount="26">
  <si>
    <t>da</t>
  </si>
  <si>
    <t>a</t>
  </si>
  <si>
    <t>e della tabella concordata</t>
  </si>
  <si>
    <t>Aliquota</t>
  </si>
  <si>
    <t>max art. 13</t>
  </si>
  <si>
    <t>Differenza</t>
  </si>
  <si>
    <t>scaglione</t>
  </si>
  <si>
    <t>valore</t>
  </si>
  <si>
    <t>Onorario</t>
  </si>
  <si>
    <t>per</t>
  </si>
  <si>
    <t xml:space="preserve">scaglione </t>
  </si>
  <si>
    <t>di valore</t>
  </si>
  <si>
    <t>Somma</t>
  </si>
  <si>
    <t>scaglioni</t>
  </si>
  <si>
    <t>tribunale</t>
  </si>
  <si>
    <t>%  MAX</t>
  </si>
  <si>
    <t>ART. 13</t>
  </si>
  <si>
    <t>%</t>
  </si>
  <si>
    <t>aumento</t>
  </si>
  <si>
    <t>art. 52</t>
  </si>
  <si>
    <t>complessivo</t>
  </si>
  <si>
    <t>per valori</t>
  </si>
  <si>
    <t>Protocollo d'intesa con gli Ordini e Collegi Professionali sui criteri di determinazione del compenso dell'esperto</t>
  </si>
  <si>
    <t>Scaglioni di valore immobile dell'art.13</t>
  </si>
  <si>
    <t>ex art. 568 c. 3° c.p.c. Sviluppo degli onorari CTU in base all'art. 13 ed all'art. 52 del D.M. giustizia del 30/05/2002</t>
  </si>
  <si>
    <t>(Processo d'esecuzione)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</si>
</sst>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3" borderId="0" xfId="0" applyFill="1"/>
    <xf numFmtId="0" fontId="4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43" fontId="0" fillId="0" borderId="0" xfId="1" applyFont="1"/>
    <xf numFmtId="43" fontId="0" fillId="0" borderId="0" xfId="1" applyFont="1" applyAlignment="1">
      <alignment horizontal="right"/>
    </xf>
    <xf numFmtId="2" fontId="0" fillId="0" borderId="0" xfId="0" applyNumberFormat="1" applyAlignment="1">
      <alignment vertical="center"/>
    </xf>
    <xf numFmtId="43" fontId="0" fillId="0" borderId="0" xfId="1" applyNumberFormat="1" applyFont="1"/>
    <xf numFmtId="0" fontId="3" fillId="4" borderId="0" xfId="0" applyFont="1" applyFill="1"/>
    <xf numFmtId="4" fontId="3" fillId="4" borderId="0" xfId="0" applyNumberFormat="1" applyFont="1" applyFill="1"/>
    <xf numFmtId="0" fontId="3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43" fontId="0" fillId="4" borderId="0" xfId="1" applyFont="1" applyFill="1" applyAlignment="1"/>
    <xf numFmtId="2" fontId="0" fillId="4" borderId="0" xfId="0" applyNumberFormat="1" applyFill="1" applyAlignment="1">
      <alignment horizontal="right"/>
    </xf>
    <xf numFmtId="2" fontId="0" fillId="4" borderId="0" xfId="0" applyNumberFormat="1" applyFill="1"/>
    <xf numFmtId="9" fontId="0" fillId="4" borderId="0" xfId="0" applyNumberFormat="1" applyFill="1"/>
    <xf numFmtId="43" fontId="0" fillId="4" borderId="0" xfId="1" applyFont="1" applyFill="1"/>
    <xf numFmtId="43" fontId="0" fillId="4" borderId="0" xfId="1" applyFont="1" applyFill="1" applyAlignment="1">
      <alignment horizontal="right"/>
    </xf>
    <xf numFmtId="4" fontId="0" fillId="4" borderId="0" xfId="0" applyNumberFormat="1" applyFill="1"/>
    <xf numFmtId="43" fontId="0" fillId="4" borderId="0" xfId="1" applyNumberFormat="1" applyFont="1" applyFill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topLeftCell="A14" workbookViewId="0">
      <selection activeCell="Z9" sqref="Z9"/>
    </sheetView>
  </sheetViews>
  <sheetFormatPr defaultRowHeight="15" x14ac:dyDescent="0.25"/>
  <cols>
    <col min="1" max="1" width="2.7109375" customWidth="1"/>
    <col min="2" max="2" width="4" customWidth="1"/>
    <col min="3" max="3" width="12.85546875" customWidth="1"/>
    <col min="4" max="4" width="4.5703125" style="2" customWidth="1"/>
    <col min="5" max="5" width="14" customWidth="1"/>
    <col min="6" max="6" width="1" customWidth="1"/>
    <col min="7" max="7" width="1" style="19" customWidth="1"/>
    <col min="8" max="8" width="10.42578125" style="9" customWidth="1"/>
    <col min="9" max="9" width="1" customWidth="1"/>
    <col min="10" max="10" width="11.28515625" customWidth="1"/>
    <col min="11" max="11" width="1" customWidth="1"/>
    <col min="13" max="13" width="1" customWidth="1"/>
    <col min="14" max="14" width="9.5703125" bestFit="1" customWidth="1"/>
    <col min="15" max="15" width="1" customWidth="1"/>
    <col min="17" max="17" width="1" customWidth="1"/>
    <col min="19" max="19" width="1" customWidth="1"/>
    <col min="21" max="21" width="1" customWidth="1"/>
    <col min="22" max="22" width="11.42578125" customWidth="1"/>
    <col min="23" max="23" width="1.42578125" customWidth="1"/>
    <col min="24" max="24" width="3" customWidth="1"/>
  </cols>
  <sheetData>
    <row r="1" spans="1:24" ht="18.75" x14ac:dyDescent="0.3">
      <c r="A1" s="18" t="s">
        <v>22</v>
      </c>
      <c r="B1" s="18"/>
    </row>
    <row r="2" spans="1:24" ht="18.75" x14ac:dyDescent="0.3">
      <c r="A2" s="18" t="s">
        <v>24</v>
      </c>
    </row>
    <row r="3" spans="1:24" ht="18.75" x14ac:dyDescent="0.3">
      <c r="A3" s="18" t="s">
        <v>25</v>
      </c>
    </row>
    <row r="4" spans="1:24" ht="10.5" customHeight="1" x14ac:dyDescent="0.25">
      <c r="T4" s="19"/>
    </row>
    <row r="5" spans="1:24" ht="8.25" customHeight="1" x14ac:dyDescent="0.25">
      <c r="A5" s="13"/>
      <c r="B5" s="13"/>
      <c r="C5" s="13"/>
      <c r="D5" s="14"/>
      <c r="E5" s="13"/>
      <c r="F5" s="13"/>
      <c r="G5" s="13"/>
      <c r="H5" s="15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8.25" customHeight="1" x14ac:dyDescent="0.25">
      <c r="A6" s="13"/>
      <c r="B6" s="19"/>
      <c r="C6" s="19"/>
      <c r="D6" s="20"/>
      <c r="E6" s="19"/>
      <c r="F6" s="19"/>
      <c r="G6" s="17"/>
      <c r="H6" s="21"/>
      <c r="I6" s="17"/>
      <c r="J6" s="19"/>
      <c r="K6" s="17"/>
      <c r="L6" s="19"/>
      <c r="M6" s="17"/>
      <c r="N6" s="19"/>
      <c r="O6" s="17"/>
      <c r="P6" s="19"/>
      <c r="Q6" s="17"/>
      <c r="R6" s="19"/>
      <c r="S6" s="17"/>
      <c r="T6" s="19"/>
      <c r="U6" s="17"/>
      <c r="V6" s="19"/>
      <c r="W6" s="19"/>
      <c r="X6" s="13"/>
    </row>
    <row r="7" spans="1:24" x14ac:dyDescent="0.25">
      <c r="A7" s="13"/>
      <c r="B7" s="9" t="s">
        <v>23</v>
      </c>
      <c r="G7" s="17"/>
      <c r="H7" s="11" t="s">
        <v>3</v>
      </c>
      <c r="I7" s="17"/>
      <c r="J7" s="11" t="s">
        <v>5</v>
      </c>
      <c r="K7" s="17"/>
      <c r="L7" s="11" t="s">
        <v>8</v>
      </c>
      <c r="M7" s="17"/>
      <c r="N7" s="11" t="s">
        <v>12</v>
      </c>
      <c r="O7" s="17"/>
      <c r="P7" s="11" t="s">
        <v>15</v>
      </c>
      <c r="Q7" s="17"/>
      <c r="R7" s="11" t="s">
        <v>17</v>
      </c>
      <c r="S7" s="17"/>
      <c r="T7" s="11" t="s">
        <v>8</v>
      </c>
      <c r="U7" s="17"/>
      <c r="V7" s="11" t="s">
        <v>8</v>
      </c>
      <c r="W7" s="11"/>
      <c r="X7" s="13"/>
    </row>
    <row r="8" spans="1:24" x14ac:dyDescent="0.25">
      <c r="A8" s="13"/>
      <c r="C8" s="9" t="s">
        <v>2</v>
      </c>
      <c r="G8" s="17"/>
      <c r="H8" s="11" t="s">
        <v>4</v>
      </c>
      <c r="I8" s="17"/>
      <c r="J8" s="11" t="s">
        <v>6</v>
      </c>
      <c r="K8" s="17"/>
      <c r="L8" s="11" t="s">
        <v>9</v>
      </c>
      <c r="M8" s="17"/>
      <c r="N8" s="11" t="s">
        <v>9</v>
      </c>
      <c r="O8" s="17"/>
      <c r="P8" s="11" t="s">
        <v>16</v>
      </c>
      <c r="Q8" s="17"/>
      <c r="R8" s="11" t="s">
        <v>18</v>
      </c>
      <c r="S8" s="17"/>
      <c r="T8" s="11" t="s">
        <v>9</v>
      </c>
      <c r="U8" s="17"/>
      <c r="V8" s="11" t="s">
        <v>20</v>
      </c>
      <c r="W8" s="11"/>
      <c r="X8" s="13"/>
    </row>
    <row r="9" spans="1:24" x14ac:dyDescent="0.25">
      <c r="A9" s="13"/>
      <c r="G9" s="17"/>
      <c r="I9" s="17"/>
      <c r="J9" s="11" t="s">
        <v>7</v>
      </c>
      <c r="K9" s="17"/>
      <c r="L9" s="11" t="s">
        <v>10</v>
      </c>
      <c r="M9" s="17"/>
      <c r="N9" s="11" t="s">
        <v>13</v>
      </c>
      <c r="O9" s="17"/>
      <c r="P9" s="11"/>
      <c r="Q9" s="17"/>
      <c r="R9" s="11" t="s">
        <v>19</v>
      </c>
      <c r="S9" s="17"/>
      <c r="T9" s="11" t="s">
        <v>6</v>
      </c>
      <c r="U9" s="17"/>
      <c r="V9" s="11" t="s">
        <v>21</v>
      </c>
      <c r="W9" s="11"/>
      <c r="X9" s="13"/>
    </row>
    <row r="10" spans="1:24" x14ac:dyDescent="0.25">
      <c r="A10" s="13"/>
      <c r="G10" s="17"/>
      <c r="I10" s="17"/>
      <c r="K10" s="17"/>
      <c r="L10" s="11" t="s">
        <v>11</v>
      </c>
      <c r="M10" s="17"/>
      <c r="N10" s="11" t="s">
        <v>14</v>
      </c>
      <c r="O10" s="17"/>
      <c r="Q10" s="17"/>
      <c r="S10" s="17"/>
      <c r="T10" s="11" t="s">
        <v>11</v>
      </c>
      <c r="U10" s="17"/>
      <c r="X10" s="13"/>
    </row>
    <row r="11" spans="1:24" ht="7.5" customHeight="1" x14ac:dyDescent="0.25">
      <c r="A11" s="13"/>
      <c r="G11" s="17"/>
      <c r="I11" s="17"/>
      <c r="K11" s="17"/>
      <c r="L11" s="11"/>
      <c r="M11" s="17"/>
      <c r="N11" s="11"/>
      <c r="O11" s="17"/>
      <c r="Q11" s="17"/>
      <c r="S11" s="17"/>
      <c r="T11" s="11"/>
      <c r="U11" s="17"/>
      <c r="X11" s="13"/>
    </row>
    <row r="12" spans="1:24" ht="9.75" customHeight="1" x14ac:dyDescent="0.25">
      <c r="A12" s="13"/>
      <c r="B12" s="13"/>
      <c r="C12" s="13"/>
      <c r="D12" s="14"/>
      <c r="E12" s="13"/>
      <c r="F12" s="13"/>
      <c r="G12" s="13"/>
      <c r="H12" s="15"/>
      <c r="I12" s="13"/>
      <c r="J12" s="13"/>
      <c r="K12" s="13"/>
      <c r="L12" s="16"/>
      <c r="M12" s="13"/>
      <c r="N12" s="16"/>
      <c r="O12" s="13"/>
      <c r="P12" s="13"/>
      <c r="Q12" s="13"/>
      <c r="R12" s="13"/>
      <c r="S12" s="13"/>
      <c r="T12" s="16"/>
      <c r="U12" s="13"/>
      <c r="V12" s="13"/>
      <c r="W12" s="13"/>
      <c r="X12" s="13"/>
    </row>
    <row r="13" spans="1:24" ht="9" customHeight="1" x14ac:dyDescent="0.25">
      <c r="A13" s="13"/>
      <c r="G13" s="17"/>
      <c r="I13" s="17"/>
      <c r="K13" s="17"/>
      <c r="M13" s="17"/>
      <c r="O13" s="17"/>
      <c r="Q13" s="17"/>
      <c r="S13" s="17"/>
      <c r="U13" s="17"/>
      <c r="X13" s="13"/>
    </row>
    <row r="14" spans="1:24" ht="15.75" x14ac:dyDescent="0.25">
      <c r="A14" s="13"/>
      <c r="B14" s="4" t="s">
        <v>0</v>
      </c>
      <c r="C14" s="5">
        <v>0</v>
      </c>
      <c r="D14" s="6" t="s">
        <v>1</v>
      </c>
      <c r="E14" s="7">
        <v>5164.57</v>
      </c>
      <c r="F14" s="7"/>
      <c r="G14" s="17"/>
      <c r="H14" s="10">
        <v>2.0684999999999999E-2</v>
      </c>
      <c r="I14" s="17"/>
      <c r="J14" s="22">
        <f t="shared" ref="J14:J33" si="0">SUM(E14-C14)</f>
        <v>5164.57</v>
      </c>
      <c r="K14" s="17"/>
      <c r="L14" s="24">
        <f t="shared" ref="L14:L23" si="1">SUM(J14*H14)</f>
        <v>106.82913044999998</v>
      </c>
      <c r="M14" s="17"/>
      <c r="N14" s="3">
        <v>106.83</v>
      </c>
      <c r="O14" s="17"/>
      <c r="P14" s="12">
        <v>1</v>
      </c>
      <c r="Q14" s="17"/>
      <c r="R14" s="12">
        <v>0.95</v>
      </c>
      <c r="S14" s="17"/>
      <c r="T14" s="1">
        <f>SUM(N14*1.95)</f>
        <v>208.3185</v>
      </c>
      <c r="U14" s="17"/>
      <c r="V14" s="1">
        <f>SUM(T14*1)</f>
        <v>208.3185</v>
      </c>
      <c r="W14" s="1"/>
      <c r="X14" s="13"/>
    </row>
    <row r="15" spans="1:24" ht="15.75" x14ac:dyDescent="0.25">
      <c r="A15" s="13"/>
      <c r="B15" s="26" t="s">
        <v>0</v>
      </c>
      <c r="C15" s="27">
        <v>5164.58</v>
      </c>
      <c r="D15" s="28" t="s">
        <v>1</v>
      </c>
      <c r="E15" s="27">
        <v>10329.14</v>
      </c>
      <c r="F15" s="27"/>
      <c r="G15" s="17"/>
      <c r="H15" s="29">
        <v>1.8790000000000001E-2</v>
      </c>
      <c r="I15" s="17"/>
      <c r="J15" s="30">
        <f t="shared" si="0"/>
        <v>5164.5599999999995</v>
      </c>
      <c r="K15" s="17"/>
      <c r="L15" s="31">
        <f t="shared" si="1"/>
        <v>97.042082399999998</v>
      </c>
      <c r="M15" s="17"/>
      <c r="N15" s="32">
        <f t="shared" ref="N15:N33" si="2">SUM(N14+L15)</f>
        <v>203.87208240000001</v>
      </c>
      <c r="O15" s="17"/>
      <c r="P15" s="33">
        <v>1</v>
      </c>
      <c r="Q15" s="17"/>
      <c r="R15" s="33">
        <v>0.95</v>
      </c>
      <c r="S15" s="17"/>
      <c r="T15" s="32">
        <f>SUM(L15*1.95)</f>
        <v>189.23206067999999</v>
      </c>
      <c r="U15" s="17"/>
      <c r="V15" s="32">
        <f t="shared" ref="V15:V31" si="3">SUM(V14+T15)</f>
        <v>397.55056067999999</v>
      </c>
      <c r="X15" s="13"/>
    </row>
    <row r="16" spans="1:24" ht="15.75" x14ac:dyDescent="0.25">
      <c r="A16" s="13"/>
      <c r="B16" s="4" t="s">
        <v>0</v>
      </c>
      <c r="C16" s="8">
        <v>10329.14</v>
      </c>
      <c r="D16" s="6" t="s">
        <v>1</v>
      </c>
      <c r="E16" s="8">
        <v>25822.84</v>
      </c>
      <c r="F16" s="8"/>
      <c r="G16" s="17"/>
      <c r="H16" s="10">
        <v>1.6895E-2</v>
      </c>
      <c r="I16" s="17"/>
      <c r="J16" s="22">
        <f t="shared" si="0"/>
        <v>15493.7</v>
      </c>
      <c r="K16" s="17"/>
      <c r="L16" s="1">
        <f t="shared" si="1"/>
        <v>261.76606150000003</v>
      </c>
      <c r="M16" s="17"/>
      <c r="N16" s="1">
        <f t="shared" si="2"/>
        <v>465.63814390000005</v>
      </c>
      <c r="O16" s="17"/>
      <c r="P16" s="12">
        <v>1</v>
      </c>
      <c r="Q16" s="17"/>
      <c r="R16" s="12">
        <v>0.95</v>
      </c>
      <c r="S16" s="17"/>
      <c r="T16" s="1">
        <f>SUM(L16*1.95)</f>
        <v>510.44381992500007</v>
      </c>
      <c r="U16" s="17"/>
      <c r="V16" s="1">
        <f t="shared" si="3"/>
        <v>907.99438060500006</v>
      </c>
      <c r="X16" s="13"/>
    </row>
    <row r="17" spans="1:24" ht="15.75" x14ac:dyDescent="0.25">
      <c r="A17" s="13"/>
      <c r="B17" s="26" t="s">
        <v>0</v>
      </c>
      <c r="C17" s="27">
        <v>25822.84</v>
      </c>
      <c r="D17" s="28" t="s">
        <v>1</v>
      </c>
      <c r="E17" s="27">
        <v>50000</v>
      </c>
      <c r="F17" s="26"/>
      <c r="G17" s="17"/>
      <c r="H17" s="29">
        <v>1.1211E-2</v>
      </c>
      <c r="I17" s="17"/>
      <c r="J17" s="34">
        <f t="shared" si="0"/>
        <v>24177.16</v>
      </c>
      <c r="K17" s="17"/>
      <c r="L17" s="32">
        <f t="shared" si="1"/>
        <v>271.05014076000003</v>
      </c>
      <c r="M17" s="17"/>
      <c r="N17" s="32">
        <f t="shared" si="2"/>
        <v>736.68828466000014</v>
      </c>
      <c r="O17" s="17"/>
      <c r="P17" s="33">
        <v>1</v>
      </c>
      <c r="Q17" s="17"/>
      <c r="R17" s="33">
        <v>0.95</v>
      </c>
      <c r="S17" s="17"/>
      <c r="T17" s="32">
        <f>SUM(L17*1.95)</f>
        <v>528.54777448200002</v>
      </c>
      <c r="U17" s="17"/>
      <c r="V17" s="34">
        <f t="shared" si="3"/>
        <v>1436.5421550870001</v>
      </c>
      <c r="X17" s="13"/>
    </row>
    <row r="18" spans="1:24" ht="15.75" x14ac:dyDescent="0.25">
      <c r="A18" s="13"/>
      <c r="B18" s="4" t="s">
        <v>0</v>
      </c>
      <c r="C18" s="8">
        <v>50000</v>
      </c>
      <c r="D18" s="6" t="s">
        <v>1</v>
      </c>
      <c r="E18" s="8">
        <v>51645.69</v>
      </c>
      <c r="F18" s="4"/>
      <c r="G18" s="17"/>
      <c r="H18" s="10">
        <v>1.1211E-2</v>
      </c>
      <c r="I18" s="17"/>
      <c r="J18" s="22">
        <f t="shared" si="0"/>
        <v>1645.6900000000023</v>
      </c>
      <c r="K18" s="17"/>
      <c r="L18" s="1">
        <f t="shared" si="1"/>
        <v>18.449830590000026</v>
      </c>
      <c r="M18" s="17"/>
      <c r="N18" s="1">
        <f t="shared" si="2"/>
        <v>755.13811525000017</v>
      </c>
      <c r="O18" s="17"/>
      <c r="P18" s="12">
        <v>0.95</v>
      </c>
      <c r="Q18" s="17"/>
      <c r="R18" s="12">
        <v>0.8</v>
      </c>
      <c r="S18" s="17"/>
      <c r="T18" s="1">
        <f>SUM(L18*0.95*1.8)</f>
        <v>31.54921030890004</v>
      </c>
      <c r="U18" s="17"/>
      <c r="V18" s="22">
        <f t="shared" si="3"/>
        <v>1468.0913653959001</v>
      </c>
      <c r="X18" s="13"/>
    </row>
    <row r="19" spans="1:24" ht="15.75" x14ac:dyDescent="0.25">
      <c r="A19" s="13"/>
      <c r="B19" s="26" t="s">
        <v>0</v>
      </c>
      <c r="C19" s="27">
        <v>51645.69</v>
      </c>
      <c r="D19" s="28" t="s">
        <v>1</v>
      </c>
      <c r="E19" s="27">
        <v>100000</v>
      </c>
      <c r="F19" s="26"/>
      <c r="G19" s="17"/>
      <c r="H19" s="29">
        <v>7.5789999999999998E-3</v>
      </c>
      <c r="I19" s="17"/>
      <c r="J19" s="34">
        <f t="shared" si="0"/>
        <v>48354.31</v>
      </c>
      <c r="K19" s="17"/>
      <c r="L19" s="32">
        <f t="shared" si="1"/>
        <v>366.47731548999997</v>
      </c>
      <c r="M19" s="17"/>
      <c r="N19" s="35">
        <f t="shared" si="2"/>
        <v>1121.6154307400002</v>
      </c>
      <c r="O19" s="17"/>
      <c r="P19" s="33">
        <v>0.95</v>
      </c>
      <c r="Q19" s="17"/>
      <c r="R19" s="33">
        <v>0.8</v>
      </c>
      <c r="S19" s="17"/>
      <c r="T19" s="32">
        <f>SUM(L19*0.95*1.8)</f>
        <v>626.6762094879</v>
      </c>
      <c r="U19" s="17"/>
      <c r="V19" s="34">
        <f t="shared" si="3"/>
        <v>2094.7675748838001</v>
      </c>
      <c r="X19" s="13"/>
    </row>
    <row r="20" spans="1:24" ht="15.75" x14ac:dyDescent="0.25">
      <c r="A20" s="13"/>
      <c r="B20" s="4" t="s">
        <v>0</v>
      </c>
      <c r="C20" s="8">
        <v>100000</v>
      </c>
      <c r="D20" s="6" t="s">
        <v>1</v>
      </c>
      <c r="E20" s="8">
        <v>103291.38</v>
      </c>
      <c r="F20" s="4"/>
      <c r="G20" s="17"/>
      <c r="H20" s="10">
        <v>7.5789999999999998E-3</v>
      </c>
      <c r="I20" s="17"/>
      <c r="J20" s="22">
        <f t="shared" si="0"/>
        <v>3291.3800000000047</v>
      </c>
      <c r="K20" s="17"/>
      <c r="L20" s="1">
        <f t="shared" si="1"/>
        <v>24.945369020000033</v>
      </c>
      <c r="M20" s="17"/>
      <c r="N20" s="23">
        <f t="shared" si="2"/>
        <v>1146.5607997600002</v>
      </c>
      <c r="O20" s="17"/>
      <c r="P20" s="12">
        <v>0.9</v>
      </c>
      <c r="Q20" s="17"/>
      <c r="R20" s="12">
        <v>0.7</v>
      </c>
      <c r="S20" s="17"/>
      <c r="T20" s="1">
        <f>SUM(L20*0.9*1.7)</f>
        <v>38.166414600600049</v>
      </c>
      <c r="U20" s="17"/>
      <c r="V20" s="22">
        <f t="shared" si="3"/>
        <v>2132.9339894844002</v>
      </c>
      <c r="X20" s="13"/>
    </row>
    <row r="21" spans="1:24" ht="15.75" x14ac:dyDescent="0.25">
      <c r="A21" s="13"/>
      <c r="B21" s="26" t="s">
        <v>0</v>
      </c>
      <c r="C21" s="27">
        <v>103291.38</v>
      </c>
      <c r="D21" s="28" t="s">
        <v>1</v>
      </c>
      <c r="E21" s="27">
        <v>150000</v>
      </c>
      <c r="F21" s="27"/>
      <c r="G21" s="17"/>
      <c r="H21" s="29">
        <v>5.6839999999999998E-3</v>
      </c>
      <c r="I21" s="17"/>
      <c r="J21" s="36">
        <f t="shared" si="0"/>
        <v>46708.619999999995</v>
      </c>
      <c r="K21" s="17"/>
      <c r="L21" s="32">
        <f t="shared" si="1"/>
        <v>265.49179607999997</v>
      </c>
      <c r="M21" s="17"/>
      <c r="N21" s="35">
        <f t="shared" si="2"/>
        <v>1412.0525958400003</v>
      </c>
      <c r="O21" s="17"/>
      <c r="P21" s="33">
        <v>0.9</v>
      </c>
      <c r="Q21" s="17"/>
      <c r="R21" s="33">
        <v>0.7</v>
      </c>
      <c r="S21" s="17"/>
      <c r="T21" s="32">
        <f>SUM(L21*0.9*1.7)</f>
        <v>406.20244800239993</v>
      </c>
      <c r="U21" s="17"/>
      <c r="V21" s="34">
        <f t="shared" si="3"/>
        <v>2539.1364374867999</v>
      </c>
      <c r="X21" s="13"/>
    </row>
    <row r="22" spans="1:24" ht="15.75" x14ac:dyDescent="0.25">
      <c r="A22" s="13"/>
      <c r="B22" s="4" t="s">
        <v>0</v>
      </c>
      <c r="C22" s="8">
        <v>150000</v>
      </c>
      <c r="D22" s="6" t="s">
        <v>1</v>
      </c>
      <c r="E22" s="8">
        <v>200000</v>
      </c>
      <c r="F22" s="4"/>
      <c r="G22" s="17"/>
      <c r="H22" s="10">
        <v>5.6839999999999998E-3</v>
      </c>
      <c r="I22" s="17"/>
      <c r="J22" s="22">
        <f t="shared" si="0"/>
        <v>50000</v>
      </c>
      <c r="K22" s="17"/>
      <c r="L22" s="1">
        <f t="shared" si="1"/>
        <v>284.2</v>
      </c>
      <c r="M22" s="17"/>
      <c r="N22" s="23">
        <f t="shared" si="2"/>
        <v>1696.2525958400004</v>
      </c>
      <c r="O22" s="17"/>
      <c r="P22" s="12">
        <v>0.85</v>
      </c>
      <c r="Q22" s="17"/>
      <c r="R22" s="12">
        <v>0.6</v>
      </c>
      <c r="S22" s="17"/>
      <c r="T22" s="1">
        <f>SUM(L22*0.85*1.6)</f>
        <v>386.512</v>
      </c>
      <c r="U22" s="17"/>
      <c r="V22" s="22">
        <f t="shared" si="3"/>
        <v>2925.6484374868</v>
      </c>
      <c r="X22" s="13"/>
    </row>
    <row r="23" spans="1:24" ht="15.75" x14ac:dyDescent="0.25">
      <c r="A23" s="13"/>
      <c r="B23" s="26" t="s">
        <v>0</v>
      </c>
      <c r="C23" s="27">
        <v>200000</v>
      </c>
      <c r="D23" s="28" t="s">
        <v>1</v>
      </c>
      <c r="E23" s="27">
        <v>250000</v>
      </c>
      <c r="F23" s="26"/>
      <c r="G23" s="17"/>
      <c r="H23" s="29">
        <v>5.6839999999999998E-3</v>
      </c>
      <c r="I23" s="17"/>
      <c r="J23" s="34">
        <f t="shared" si="0"/>
        <v>50000</v>
      </c>
      <c r="K23" s="17"/>
      <c r="L23" s="32">
        <f t="shared" si="1"/>
        <v>284.2</v>
      </c>
      <c r="M23" s="17"/>
      <c r="N23" s="35">
        <f t="shared" si="2"/>
        <v>1980.4525958400004</v>
      </c>
      <c r="O23" s="17"/>
      <c r="P23" s="33">
        <v>0.8</v>
      </c>
      <c r="Q23" s="17"/>
      <c r="R23" s="33">
        <v>0.5</v>
      </c>
      <c r="S23" s="17"/>
      <c r="T23" s="32">
        <f>SUM(L23*0.8*1.5)</f>
        <v>341.04</v>
      </c>
      <c r="U23" s="17"/>
      <c r="V23" s="34">
        <f t="shared" si="3"/>
        <v>3266.6884374868</v>
      </c>
      <c r="X23" s="13"/>
    </row>
    <row r="24" spans="1:24" ht="15.75" x14ac:dyDescent="0.25">
      <c r="A24" s="13"/>
      <c r="B24" s="4" t="s">
        <v>0</v>
      </c>
      <c r="C24" s="8">
        <v>250000</v>
      </c>
      <c r="D24" s="6" t="s">
        <v>1</v>
      </c>
      <c r="E24" s="8">
        <v>258228.45</v>
      </c>
      <c r="F24" s="4"/>
      <c r="G24" s="17"/>
      <c r="H24" s="10">
        <v>5.6847E-3</v>
      </c>
      <c r="I24" s="17"/>
      <c r="J24" s="22">
        <f t="shared" si="0"/>
        <v>8228.4500000000116</v>
      </c>
      <c r="K24" s="17"/>
      <c r="L24" s="1">
        <v>46.77</v>
      </c>
      <c r="M24" s="17"/>
      <c r="N24" s="23">
        <f t="shared" si="2"/>
        <v>2027.2225958400004</v>
      </c>
      <c r="O24" s="17"/>
      <c r="P24" s="12">
        <v>0.75</v>
      </c>
      <c r="Q24" s="17"/>
      <c r="R24" s="12">
        <v>0.5</v>
      </c>
      <c r="S24" s="17"/>
      <c r="T24" s="1">
        <f>SUM(L24*0.75*1.5)</f>
        <v>52.616250000000001</v>
      </c>
      <c r="U24" s="17"/>
      <c r="V24" s="22">
        <f t="shared" si="3"/>
        <v>3319.3046874868</v>
      </c>
      <c r="X24" s="13"/>
    </row>
    <row r="25" spans="1:24" ht="15.75" x14ac:dyDescent="0.25">
      <c r="A25" s="13"/>
      <c r="B25" s="26" t="s">
        <v>0</v>
      </c>
      <c r="C25" s="27">
        <v>258228.45</v>
      </c>
      <c r="D25" s="28" t="s">
        <v>1</v>
      </c>
      <c r="E25" s="27">
        <v>300000</v>
      </c>
      <c r="F25" s="26"/>
      <c r="G25" s="17"/>
      <c r="H25" s="29">
        <v>9.4700000000000003E-4</v>
      </c>
      <c r="I25" s="17"/>
      <c r="J25" s="34">
        <f t="shared" si="0"/>
        <v>41771.549999999988</v>
      </c>
      <c r="K25" s="17"/>
      <c r="L25" s="32">
        <f t="shared" ref="L25:L33" si="4">SUM(J25*H25)</f>
        <v>39.557657849999991</v>
      </c>
      <c r="M25" s="17"/>
      <c r="N25" s="35">
        <f t="shared" si="2"/>
        <v>2066.7802536900003</v>
      </c>
      <c r="O25" s="17"/>
      <c r="P25" s="33">
        <v>0.75</v>
      </c>
      <c r="Q25" s="17"/>
      <c r="R25" s="33">
        <v>0.5</v>
      </c>
      <c r="S25" s="17"/>
      <c r="T25" s="32">
        <f>SUM(L25*0.75*1.5)</f>
        <v>44.502365081249991</v>
      </c>
      <c r="U25" s="17"/>
      <c r="V25" s="34">
        <f t="shared" si="3"/>
        <v>3363.80705256805</v>
      </c>
      <c r="X25" s="13"/>
    </row>
    <row r="26" spans="1:24" ht="15.75" x14ac:dyDescent="0.25">
      <c r="A26" s="13"/>
      <c r="B26" s="4" t="s">
        <v>0</v>
      </c>
      <c r="C26" s="8">
        <v>300000</v>
      </c>
      <c r="D26" s="6" t="s">
        <v>1</v>
      </c>
      <c r="E26" s="8">
        <v>350000</v>
      </c>
      <c r="F26" s="4"/>
      <c r="G26" s="17"/>
      <c r="H26" s="10">
        <v>9.4700000000000003E-4</v>
      </c>
      <c r="I26" s="17"/>
      <c r="J26" s="22">
        <f t="shared" si="0"/>
        <v>50000</v>
      </c>
      <c r="K26" s="17"/>
      <c r="L26" s="1">
        <f t="shared" si="4"/>
        <v>47.35</v>
      </c>
      <c r="M26" s="17"/>
      <c r="N26" s="23">
        <f t="shared" si="2"/>
        <v>2114.1302536900002</v>
      </c>
      <c r="O26" s="17"/>
      <c r="P26" s="12">
        <v>0.74</v>
      </c>
      <c r="Q26" s="17"/>
      <c r="R26" s="12">
        <v>0.5</v>
      </c>
      <c r="S26" s="17"/>
      <c r="T26" s="1">
        <f>SUM(L26*0.74*1.5)</f>
        <v>52.558500000000002</v>
      </c>
      <c r="U26" s="17"/>
      <c r="V26" s="22">
        <f t="shared" si="3"/>
        <v>3416.3655525680501</v>
      </c>
      <c r="X26" s="13"/>
    </row>
    <row r="27" spans="1:24" ht="15.75" x14ac:dyDescent="0.25">
      <c r="A27" s="13"/>
      <c r="B27" s="26" t="s">
        <v>0</v>
      </c>
      <c r="C27" s="27">
        <v>350000</v>
      </c>
      <c r="D27" s="28" t="s">
        <v>1</v>
      </c>
      <c r="E27" s="27">
        <v>400000</v>
      </c>
      <c r="F27" s="26"/>
      <c r="G27" s="17"/>
      <c r="H27" s="29">
        <v>9.4700000000000003E-4</v>
      </c>
      <c r="I27" s="17"/>
      <c r="J27" s="34">
        <f t="shared" si="0"/>
        <v>50000</v>
      </c>
      <c r="K27" s="17"/>
      <c r="L27" s="32">
        <f t="shared" si="4"/>
        <v>47.35</v>
      </c>
      <c r="M27" s="17"/>
      <c r="N27" s="35">
        <f t="shared" si="2"/>
        <v>2161.4802536900002</v>
      </c>
      <c r="O27" s="17"/>
      <c r="P27" s="33">
        <v>0.73</v>
      </c>
      <c r="Q27" s="17"/>
      <c r="R27" s="33">
        <v>0.5</v>
      </c>
      <c r="S27" s="17"/>
      <c r="T27" s="32">
        <f>SUM(L27*0.73*1.5)</f>
        <v>51.84825</v>
      </c>
      <c r="U27" s="17"/>
      <c r="V27" s="34">
        <f t="shared" si="3"/>
        <v>3468.2138025680501</v>
      </c>
      <c r="X27" s="13"/>
    </row>
    <row r="28" spans="1:24" ht="15.75" x14ac:dyDescent="0.25">
      <c r="A28" s="13"/>
      <c r="B28" s="4" t="s">
        <v>0</v>
      </c>
      <c r="C28" s="8">
        <v>400000</v>
      </c>
      <c r="D28" s="6" t="s">
        <v>1</v>
      </c>
      <c r="E28" s="8">
        <v>450000</v>
      </c>
      <c r="F28" s="4"/>
      <c r="G28" s="17"/>
      <c r="H28" s="10">
        <v>9.4700000000000003E-4</v>
      </c>
      <c r="I28" s="17"/>
      <c r="J28" s="22">
        <f t="shared" si="0"/>
        <v>50000</v>
      </c>
      <c r="K28" s="17"/>
      <c r="L28" s="1">
        <f t="shared" si="4"/>
        <v>47.35</v>
      </c>
      <c r="M28" s="17"/>
      <c r="N28" s="23">
        <f t="shared" si="2"/>
        <v>2208.8302536900001</v>
      </c>
      <c r="O28" s="17"/>
      <c r="P28" s="12">
        <v>0.72</v>
      </c>
      <c r="Q28" s="17"/>
      <c r="R28" s="12">
        <v>0.5</v>
      </c>
      <c r="S28" s="17"/>
      <c r="T28" s="1">
        <f>SUM(L28*0.72*1.5)</f>
        <v>51.137999999999998</v>
      </c>
      <c r="U28" s="17"/>
      <c r="V28" s="22">
        <f t="shared" si="3"/>
        <v>3519.3518025680501</v>
      </c>
      <c r="X28" s="13"/>
    </row>
    <row r="29" spans="1:24" ht="15.75" x14ac:dyDescent="0.25">
      <c r="A29" s="13"/>
      <c r="B29" s="26" t="s">
        <v>0</v>
      </c>
      <c r="C29" s="27">
        <v>450000</v>
      </c>
      <c r="D29" s="28" t="s">
        <v>1</v>
      </c>
      <c r="E29" s="27">
        <v>500000</v>
      </c>
      <c r="F29" s="26"/>
      <c r="G29" s="17"/>
      <c r="H29" s="29">
        <v>9.4700000000000003E-4</v>
      </c>
      <c r="I29" s="17"/>
      <c r="J29" s="34">
        <f t="shared" si="0"/>
        <v>50000</v>
      </c>
      <c r="K29" s="17"/>
      <c r="L29" s="32">
        <f t="shared" si="4"/>
        <v>47.35</v>
      </c>
      <c r="M29" s="17"/>
      <c r="N29" s="35">
        <f t="shared" si="2"/>
        <v>2256.18025369</v>
      </c>
      <c r="O29" s="17"/>
      <c r="P29" s="33">
        <v>0.7</v>
      </c>
      <c r="Q29" s="17"/>
      <c r="R29" s="33">
        <v>0.5</v>
      </c>
      <c r="S29" s="17"/>
      <c r="T29" s="32">
        <f>SUM(L29*0.7*1.5)</f>
        <v>49.717499999999994</v>
      </c>
      <c r="U29" s="17"/>
      <c r="V29" s="34">
        <f t="shared" si="3"/>
        <v>3569.0693025680503</v>
      </c>
      <c r="X29" s="13"/>
    </row>
    <row r="30" spans="1:24" ht="15.75" x14ac:dyDescent="0.25">
      <c r="A30" s="13"/>
      <c r="B30" s="4" t="s">
        <v>0</v>
      </c>
      <c r="C30" s="8">
        <v>500000</v>
      </c>
      <c r="D30" s="6" t="s">
        <v>1</v>
      </c>
      <c r="E30" s="8">
        <v>516456.9</v>
      </c>
      <c r="F30" s="4"/>
      <c r="G30" s="17"/>
      <c r="H30" s="10">
        <v>9.4700000000000003E-4</v>
      </c>
      <c r="I30" s="17"/>
      <c r="J30" s="22">
        <f t="shared" si="0"/>
        <v>16456.900000000023</v>
      </c>
      <c r="K30" s="17"/>
      <c r="L30" s="1">
        <f t="shared" si="4"/>
        <v>15.584684300000022</v>
      </c>
      <c r="M30" s="17"/>
      <c r="N30" s="23">
        <f t="shared" si="2"/>
        <v>2271.7649379899999</v>
      </c>
      <c r="O30" s="17"/>
      <c r="P30" s="12">
        <v>0.7</v>
      </c>
      <c r="Q30" s="17"/>
      <c r="R30" s="12">
        <v>0.55000000000000004</v>
      </c>
      <c r="S30" s="17"/>
      <c r="T30" s="1">
        <f>SUM(L30*0.7*1.55)</f>
        <v>16.909382465500023</v>
      </c>
      <c r="U30" s="17"/>
      <c r="V30" s="22">
        <f t="shared" si="3"/>
        <v>3585.9786850335504</v>
      </c>
      <c r="X30" s="13"/>
    </row>
    <row r="31" spans="1:24" ht="15.75" x14ac:dyDescent="0.25">
      <c r="A31" s="13"/>
      <c r="B31" s="26" t="s">
        <v>0</v>
      </c>
      <c r="C31" s="27">
        <v>516456.9</v>
      </c>
      <c r="D31" s="28" t="s">
        <v>1</v>
      </c>
      <c r="E31" s="27">
        <v>550000</v>
      </c>
      <c r="F31" s="26"/>
      <c r="G31" s="17"/>
      <c r="H31" s="29">
        <v>9.4700000000000003E-4</v>
      </c>
      <c r="I31" s="17"/>
      <c r="J31" s="37">
        <f t="shared" si="0"/>
        <v>33543.099999999977</v>
      </c>
      <c r="K31" s="17"/>
      <c r="L31" s="32">
        <f t="shared" si="4"/>
        <v>31.765315699999981</v>
      </c>
      <c r="M31" s="17"/>
      <c r="N31" s="35">
        <f t="shared" si="2"/>
        <v>2303.5302536899999</v>
      </c>
      <c r="O31" s="17"/>
      <c r="P31" s="33">
        <v>0.7</v>
      </c>
      <c r="Q31" s="17"/>
      <c r="R31" s="33">
        <v>0.55000000000000004</v>
      </c>
      <c r="S31" s="17"/>
      <c r="T31" s="32">
        <f>SUM(L31*0.7*1.55)</f>
        <v>34.465367534499983</v>
      </c>
      <c r="U31" s="17"/>
      <c r="V31" s="34">
        <f t="shared" si="3"/>
        <v>3620.4440525680502</v>
      </c>
      <c r="X31" s="13"/>
    </row>
    <row r="32" spans="1:24" ht="15.75" x14ac:dyDescent="0.25">
      <c r="A32" s="13"/>
      <c r="B32" s="4" t="s">
        <v>0</v>
      </c>
      <c r="C32" s="8">
        <v>550000</v>
      </c>
      <c r="D32" s="6" t="s">
        <v>1</v>
      </c>
      <c r="E32" s="8">
        <v>600000</v>
      </c>
      <c r="F32" s="4"/>
      <c r="G32" s="17"/>
      <c r="H32" s="10">
        <v>9.4700000000000003E-4</v>
      </c>
      <c r="I32" s="17"/>
      <c r="J32" s="25">
        <f t="shared" si="0"/>
        <v>50000</v>
      </c>
      <c r="K32" s="17"/>
      <c r="L32" s="1">
        <f t="shared" si="4"/>
        <v>47.35</v>
      </c>
      <c r="M32" s="17"/>
      <c r="N32" s="23">
        <f t="shared" si="2"/>
        <v>2350.8802536899998</v>
      </c>
      <c r="O32" s="17"/>
      <c r="P32" s="12">
        <v>0.7</v>
      </c>
      <c r="Q32" s="17"/>
      <c r="R32" s="12">
        <v>0.6</v>
      </c>
      <c r="S32" s="17"/>
      <c r="T32" s="1">
        <f>SUM(L32*0.7*1.6)</f>
        <v>53.031999999999996</v>
      </c>
      <c r="U32" s="17"/>
      <c r="V32" s="22">
        <v>3673.47</v>
      </c>
      <c r="X32" s="13"/>
    </row>
    <row r="33" spans="1:24" ht="15.75" x14ac:dyDescent="0.25">
      <c r="A33" s="13"/>
      <c r="B33" s="26" t="s">
        <v>0</v>
      </c>
      <c r="C33" s="27">
        <v>600000</v>
      </c>
      <c r="D33" s="28" t="s">
        <v>1</v>
      </c>
      <c r="E33" s="27">
        <v>650000</v>
      </c>
      <c r="F33" s="26"/>
      <c r="G33" s="17"/>
      <c r="H33" s="29">
        <v>9.4700000000000003E-4</v>
      </c>
      <c r="I33" s="17"/>
      <c r="J33" s="37">
        <f t="shared" si="0"/>
        <v>50000</v>
      </c>
      <c r="K33" s="17"/>
      <c r="L33" s="32">
        <f t="shared" si="4"/>
        <v>47.35</v>
      </c>
      <c r="M33" s="17"/>
      <c r="N33" s="35">
        <f t="shared" si="2"/>
        <v>2398.2302536899997</v>
      </c>
      <c r="O33" s="17"/>
      <c r="P33" s="33">
        <v>0.7</v>
      </c>
      <c r="Q33" s="17"/>
      <c r="R33" s="33">
        <v>0.65</v>
      </c>
      <c r="S33" s="17"/>
      <c r="T33" s="32">
        <f>SUM(L33*0.7*1.65)</f>
        <v>54.689249999999987</v>
      </c>
      <c r="U33" s="17"/>
      <c r="V33" s="34">
        <f>SUM(V32+T33)</f>
        <v>3728.1592499999997</v>
      </c>
      <c r="X33" s="13"/>
    </row>
    <row r="34" spans="1:24" ht="9" customHeight="1" x14ac:dyDescent="0.25">
      <c r="A34" s="13"/>
      <c r="B34" s="4"/>
      <c r="C34" s="4"/>
      <c r="D34" s="6"/>
      <c r="E34" s="4"/>
      <c r="F34" s="4"/>
      <c r="G34" s="17"/>
      <c r="I34" s="17"/>
      <c r="K34" s="17"/>
      <c r="M34" s="17"/>
      <c r="O34" s="17"/>
      <c r="Q34" s="17"/>
      <c r="S34" s="17"/>
      <c r="U34" s="17"/>
      <c r="X34" s="13"/>
    </row>
    <row r="35" spans="1:24" ht="9" customHeight="1" x14ac:dyDescent="0.25">
      <c r="A35" s="13"/>
      <c r="B35" s="13"/>
      <c r="C35" s="13"/>
      <c r="D35" s="14"/>
      <c r="E35" s="13"/>
      <c r="F35" s="13"/>
      <c r="G35" s="13"/>
      <c r="H35" s="15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</dc:creator>
  <cp:lastModifiedBy>Valter</cp:lastModifiedBy>
  <cp:lastPrinted>2015-07-24T15:13:18Z</cp:lastPrinted>
  <dcterms:created xsi:type="dcterms:W3CDTF">2015-07-24T12:22:58Z</dcterms:created>
  <dcterms:modified xsi:type="dcterms:W3CDTF">2015-07-24T15:28:03Z</dcterms:modified>
</cp:coreProperties>
</file>